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8" activeTab="0"/>
  </bookViews>
  <sheets>
    <sheet name="BPU GAZ OCT 22 MAREVA" sheetId="1" r:id="rId1"/>
  </sheets>
  <definedNames/>
  <calcPr fullCalcOnLoad="1"/>
</workbook>
</file>

<file path=xl/sharedStrings.xml><?xml version="1.0" encoding="utf-8"?>
<sst xmlns="http://schemas.openxmlformats.org/spreadsheetml/2006/main" count="185" uniqueCount="45">
  <si>
    <t>Terme fixe</t>
  </si>
  <si>
    <t>Terme de quantité</t>
  </si>
  <si>
    <t>Site</t>
  </si>
  <si>
    <t>PCE</t>
  </si>
  <si>
    <t>Profil</t>
  </si>
  <si>
    <t>Abonnement 
 € / mois</t>
  </si>
  <si>
    <t>Abonnement  
€ / mois</t>
  </si>
  <si>
    <t>TQGRD  
€ / MWh</t>
  </si>
  <si>
    <t>Terme de molécule 
€ / MWh</t>
  </si>
  <si>
    <t>Adresse</t>
  </si>
  <si>
    <t>Terme  stockage</t>
  </si>
  <si>
    <t>Budget annuel HTT</t>
  </si>
  <si>
    <t>CTA</t>
  </si>
  <si>
    <t>TICGN</t>
  </si>
  <si>
    <t>TVA 5,5%</t>
  </si>
  <si>
    <t>TVA 20%</t>
  </si>
  <si>
    <t>TOTAL TTC</t>
  </si>
  <si>
    <t>Abonnement €/mois</t>
  </si>
  <si>
    <t>Part variable</t>
  </si>
  <si>
    <t>en €/an</t>
  </si>
  <si>
    <t>en € / an</t>
  </si>
  <si>
    <t xml:space="preserve">en € / an </t>
  </si>
  <si>
    <t>Tarif Acheminement</t>
  </si>
  <si>
    <t>CEE</t>
  </si>
  <si>
    <t>ATRD</t>
  </si>
  <si>
    <t>ATRT</t>
  </si>
  <si>
    <t>Abonnement annuel</t>
  </si>
  <si>
    <t>Montant par MWh</t>
  </si>
  <si>
    <t>Molécule</t>
  </si>
  <si>
    <t>ANNEXE 1 A L'ACTE D'ENGAGEMENT : BORDEREAU DE PRIX UNITAIRE</t>
  </si>
  <si>
    <t>ACCORD CADRE FOURNITURE ET ACHEMINEMENT GAZ NATUREL</t>
  </si>
  <si>
    <t>PARC du CARMEL</t>
  </si>
  <si>
    <t>Les Nymphéas</t>
  </si>
  <si>
    <t xml:space="preserve">Parc Er Vor </t>
  </si>
  <si>
    <t>GI073418</t>
  </si>
  <si>
    <t>GI073472</t>
  </si>
  <si>
    <t>GI103898</t>
  </si>
  <si>
    <t>Consommation annuelle de Référence en MWh (2018)</t>
  </si>
  <si>
    <t>26 rue Vincent Rouillé 56000 VANNES</t>
  </si>
  <si>
    <t>17 rue du 505ème RCC 56000 VANNES</t>
  </si>
  <si>
    <t>2 Rue des chênes 56890 Meucon</t>
  </si>
  <si>
    <r>
      <t>OFFRE A PRIX FIXE -</t>
    </r>
    <r>
      <rPr>
        <sz val="16"/>
        <color indexed="56"/>
        <rFont val="Calibri"/>
        <family val="2"/>
      </rPr>
      <t xml:space="preserve"> 36 MOIS</t>
    </r>
    <r>
      <rPr>
        <sz val="16"/>
        <color indexed="10"/>
        <rFont val="Calibri"/>
        <family val="2"/>
      </rPr>
      <t xml:space="preserve"> - 01/10/2022 au 30/09/2025</t>
    </r>
  </si>
  <si>
    <r>
      <t xml:space="preserve">OFFRE A PRIX FIXE - </t>
    </r>
    <r>
      <rPr>
        <sz val="16"/>
        <color indexed="56"/>
        <rFont val="Calibri"/>
        <family val="2"/>
      </rPr>
      <t>6 MOIS</t>
    </r>
    <r>
      <rPr>
        <sz val="16"/>
        <color indexed="10"/>
        <rFont val="Calibri"/>
        <family val="2"/>
      </rPr>
      <t xml:space="preserve"> - 01/10/2022 au 31/03/2023</t>
    </r>
  </si>
  <si>
    <r>
      <t xml:space="preserve">OFFRE A PRIX FIXE - </t>
    </r>
    <r>
      <rPr>
        <sz val="16"/>
        <color indexed="56"/>
        <rFont val="Calibri"/>
        <family val="2"/>
      </rPr>
      <t>12 MOIS</t>
    </r>
    <r>
      <rPr>
        <sz val="16"/>
        <color indexed="10"/>
        <rFont val="Calibri"/>
        <family val="2"/>
      </rPr>
      <t xml:space="preserve"> - 01/10/2022 au 30/09/2023</t>
    </r>
  </si>
  <si>
    <r>
      <t xml:space="preserve">OFFRE A PRIX FIXE - </t>
    </r>
    <r>
      <rPr>
        <sz val="16"/>
        <color indexed="56"/>
        <rFont val="Calibri"/>
        <family val="2"/>
      </rPr>
      <t>24 MOIS</t>
    </r>
    <r>
      <rPr>
        <sz val="16"/>
        <color indexed="10"/>
        <rFont val="Calibri"/>
        <family val="2"/>
      </rPr>
      <t xml:space="preserve"> - 01/10/2022 au 30/09/2024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</si>
</sst>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6"/>
      <color indexed="10"/>
      <name val="Calibri"/>
      <family val="2"/>
    </font>
    <font>
      <b/>
      <sz val="12"/>
      <color indexed="8"/>
      <name val="Calibri"/>
      <family val="2"/>
    </font>
    <font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6"/>
      <color rgb="FFFF00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21" borderId="11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167" fontId="25" fillId="35" borderId="0" xfId="44" applyNumberFormat="1" applyFont="1" applyFill="1" applyAlignment="1">
      <alignment/>
    </xf>
    <xf numFmtId="0" fontId="0" fillId="0" borderId="10" xfId="0" applyBorder="1" applyAlignment="1">
      <alignment wrapText="1"/>
    </xf>
    <xf numFmtId="0" fontId="39" fillId="34" borderId="13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/>
    </xf>
    <xf numFmtId="168" fontId="0" fillId="0" borderId="14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36" borderId="10" xfId="0" applyNumberFormat="1" applyFill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 wrapText="1"/>
    </xf>
    <xf numFmtId="0" fontId="40" fillId="25" borderId="16" xfId="0" applyFont="1" applyFill="1" applyBorder="1" applyAlignment="1">
      <alignment horizontal="center" vertical="center" wrapText="1"/>
    </xf>
    <xf numFmtId="168" fontId="38" fillId="0" borderId="10" xfId="0" applyNumberFormat="1" applyFont="1" applyBorder="1" applyAlignment="1">
      <alignment horizontal="center" vertical="center"/>
    </xf>
    <xf numFmtId="168" fontId="38" fillId="0" borderId="11" xfId="0" applyNumberFormat="1" applyFont="1" applyBorder="1" applyAlignment="1">
      <alignment horizontal="center" vertical="center"/>
    </xf>
    <xf numFmtId="168" fontId="38" fillId="35" borderId="10" xfId="0" applyNumberFormat="1" applyFont="1" applyFill="1" applyBorder="1" applyAlignment="1">
      <alignment horizontal="center" vertical="center"/>
    </xf>
    <xf numFmtId="168" fontId="39" fillId="21" borderId="17" xfId="0" applyNumberFormat="1" applyFont="1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/>
    </xf>
    <xf numFmtId="44" fontId="24" fillId="0" borderId="0" xfId="46" applyFont="1" applyAlignment="1">
      <alignment/>
    </xf>
    <xf numFmtId="9" fontId="24" fillId="0" borderId="0" xfId="5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41" fillId="25" borderId="18" xfId="0" applyFont="1" applyFill="1" applyBorder="1" applyAlignment="1">
      <alignment horizontal="center" vertical="center" wrapText="1"/>
    </xf>
    <xf numFmtId="0" fontId="41" fillId="25" borderId="19" xfId="0" applyFont="1" applyFill="1" applyBorder="1" applyAlignment="1">
      <alignment horizontal="center" vertical="center" wrapText="1"/>
    </xf>
    <xf numFmtId="0" fontId="41" fillId="25" borderId="20" xfId="0" applyFont="1" applyFill="1" applyBorder="1" applyAlignment="1">
      <alignment horizontal="center" vertical="center" wrapText="1"/>
    </xf>
    <xf numFmtId="168" fontId="38" fillId="0" borderId="15" xfId="0" applyNumberFormat="1" applyFont="1" applyBorder="1" applyAlignment="1">
      <alignment horizontal="center" vertical="center"/>
    </xf>
    <xf numFmtId="0" fontId="40" fillId="19" borderId="21" xfId="0" applyFont="1" applyFill="1" applyBorder="1" applyAlignment="1">
      <alignment horizontal="center" vertical="center" wrapText="1"/>
    </xf>
    <xf numFmtId="0" fontId="40" fillId="19" borderId="22" xfId="0" applyFont="1" applyFill="1" applyBorder="1" applyAlignment="1">
      <alignment horizontal="center" vertical="center" wrapText="1"/>
    </xf>
    <xf numFmtId="0" fontId="40" fillId="19" borderId="23" xfId="0" applyFont="1" applyFill="1" applyBorder="1" applyAlignment="1">
      <alignment horizontal="center" vertical="center" wrapText="1"/>
    </xf>
    <xf numFmtId="168" fontId="0" fillId="36" borderId="16" xfId="0" applyNumberFormat="1" applyFill="1" applyBorder="1" applyAlignment="1">
      <alignment horizontal="center" vertical="center"/>
    </xf>
    <xf numFmtId="0" fontId="41" fillId="14" borderId="20" xfId="0" applyFont="1" applyFill="1" applyBorder="1" applyAlignment="1">
      <alignment horizontal="center" vertical="center" wrapText="1"/>
    </xf>
    <xf numFmtId="0" fontId="41" fillId="24" borderId="19" xfId="0" applyFont="1" applyFill="1" applyBorder="1" applyAlignment="1">
      <alignment horizontal="center" vertical="center" wrapText="1"/>
    </xf>
    <xf numFmtId="0" fontId="41" fillId="25" borderId="24" xfId="0" applyFont="1" applyFill="1" applyBorder="1" applyAlignment="1">
      <alignment horizontal="center" vertical="center" wrapText="1"/>
    </xf>
    <xf numFmtId="168" fontId="38" fillId="37" borderId="15" xfId="0" applyNumberFormat="1" applyFont="1" applyFill="1" applyBorder="1" applyAlignment="1">
      <alignment horizontal="center" vertical="center"/>
    </xf>
    <xf numFmtId="0" fontId="40" fillId="21" borderId="21" xfId="0" applyFont="1" applyFill="1" applyBorder="1" applyAlignment="1">
      <alignment horizontal="center" vertical="center" wrapText="1"/>
    </xf>
    <xf numFmtId="0" fontId="40" fillId="14" borderId="25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1" borderId="23" xfId="0" applyFont="1" applyFill="1" applyBorder="1" applyAlignment="1">
      <alignment horizontal="center" vertical="center" wrapText="1"/>
    </xf>
    <xf numFmtId="168" fontId="0" fillId="38" borderId="14" xfId="0" applyNumberFormat="1" applyFill="1" applyBorder="1" applyAlignment="1">
      <alignment horizontal="center" vertical="center"/>
    </xf>
    <xf numFmtId="0" fontId="20" fillId="33" borderId="26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29">
      <selection activeCell="B50" sqref="B50"/>
    </sheetView>
  </sheetViews>
  <sheetFormatPr defaultColWidth="11.421875" defaultRowHeight="15"/>
  <cols>
    <col min="1" max="1" width="16.140625" style="0" bestFit="1" customWidth="1"/>
    <col min="2" max="2" width="8.8515625" style="0" bestFit="1" customWidth="1"/>
    <col min="3" max="3" width="32.421875" style="0" bestFit="1" customWidth="1"/>
    <col min="4" max="4" width="14.7109375" style="0" customWidth="1"/>
    <col min="5" max="5" width="5.8515625" style="0" bestFit="1" customWidth="1"/>
    <col min="6" max="6" width="18.7109375" style="0" customWidth="1"/>
  </cols>
  <sheetData>
    <row r="1" spans="1:14" ht="15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>
      <c r="A2" s="54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4" spans="1:17" ht="15" thickBot="1">
      <c r="A4" s="1"/>
      <c r="B4" s="51" t="s">
        <v>42</v>
      </c>
      <c r="C4" s="51"/>
      <c r="D4" s="51"/>
      <c r="E4" s="51"/>
      <c r="F4" s="51"/>
      <c r="G4" s="1"/>
      <c r="H4" s="1"/>
      <c r="I4" s="1"/>
      <c r="J4" s="1"/>
      <c r="K4" s="1"/>
      <c r="L4" s="1"/>
      <c r="M4" s="1"/>
      <c r="N4" s="1"/>
      <c r="P4" s="25">
        <f>(4.71+20.8)/100</f>
        <v>0.2551</v>
      </c>
      <c r="Q4" s="24">
        <v>8.45</v>
      </c>
    </row>
    <row r="5" spans="1:20" ht="27.75" thickBot="1">
      <c r="A5" s="1"/>
      <c r="B5" s="52"/>
      <c r="C5" s="52"/>
      <c r="D5" s="52"/>
      <c r="E5" s="52"/>
      <c r="F5" s="52"/>
      <c r="G5" s="28" t="s">
        <v>0</v>
      </c>
      <c r="H5" s="29" t="s">
        <v>24</v>
      </c>
      <c r="I5" s="29" t="s">
        <v>25</v>
      </c>
      <c r="J5" s="30" t="s">
        <v>10</v>
      </c>
      <c r="K5" s="30" t="s">
        <v>1</v>
      </c>
      <c r="L5" s="36" t="s">
        <v>28</v>
      </c>
      <c r="M5" s="37" t="s">
        <v>23</v>
      </c>
      <c r="N5" s="38"/>
      <c r="O5" s="17" t="s">
        <v>11</v>
      </c>
      <c r="P5" s="17" t="s">
        <v>12</v>
      </c>
      <c r="Q5" s="17" t="s">
        <v>13</v>
      </c>
      <c r="R5" s="17" t="s">
        <v>14</v>
      </c>
      <c r="S5" s="17" t="s">
        <v>15</v>
      </c>
      <c r="T5" s="17" t="s">
        <v>16</v>
      </c>
    </row>
    <row r="6" spans="1:20" ht="57">
      <c r="A6" s="2" t="s">
        <v>2</v>
      </c>
      <c r="B6" s="9" t="s">
        <v>3</v>
      </c>
      <c r="C6" s="10" t="s">
        <v>9</v>
      </c>
      <c r="D6" s="10" t="s">
        <v>22</v>
      </c>
      <c r="E6" s="3" t="s">
        <v>4</v>
      </c>
      <c r="F6" s="4" t="s">
        <v>37</v>
      </c>
      <c r="G6" s="32" t="s">
        <v>5</v>
      </c>
      <c r="H6" s="33" t="s">
        <v>17</v>
      </c>
      <c r="I6" s="33" t="s">
        <v>17</v>
      </c>
      <c r="J6" s="34" t="s">
        <v>6</v>
      </c>
      <c r="K6" s="40" t="s">
        <v>7</v>
      </c>
      <c r="L6" s="41" t="s">
        <v>8</v>
      </c>
      <c r="M6" s="42" t="s">
        <v>27</v>
      </c>
      <c r="N6" s="43" t="s">
        <v>18</v>
      </c>
      <c r="O6" s="18" t="s">
        <v>19</v>
      </c>
      <c r="P6" s="6" t="s">
        <v>20</v>
      </c>
      <c r="Q6" s="6" t="s">
        <v>21</v>
      </c>
      <c r="R6" s="6" t="s">
        <v>14</v>
      </c>
      <c r="S6" s="6" t="s">
        <v>15</v>
      </c>
      <c r="T6" s="6" t="s">
        <v>20</v>
      </c>
    </row>
    <row r="7" spans="1:20" ht="14.25">
      <c r="A7" s="45" t="s">
        <v>31</v>
      </c>
      <c r="B7" s="8" t="s">
        <v>34</v>
      </c>
      <c r="C7" s="8"/>
      <c r="D7" s="8"/>
      <c r="E7" s="8"/>
      <c r="F7" s="47">
        <v>1006.726</v>
      </c>
      <c r="G7" s="13"/>
      <c r="H7" s="11"/>
      <c r="I7" s="23"/>
      <c r="J7" s="12"/>
      <c r="K7" s="13"/>
      <c r="L7" s="11"/>
      <c r="M7" s="23"/>
      <c r="N7" s="44">
        <f>((K7+L7)*F7)/1000</f>
        <v>0</v>
      </c>
      <c r="O7" s="35">
        <f>(SUM(G7:J7)*12)+N7</f>
        <v>0</v>
      </c>
      <c r="P7" s="15">
        <f>(H7+I7)*$P$15</f>
        <v>0</v>
      </c>
      <c r="Q7" s="16">
        <f>F7*$Q$15/1000</f>
        <v>8.506834699999999</v>
      </c>
      <c r="R7" s="16">
        <f>(((G7+H7+J7+I7)*12)+P7)*0.055</f>
        <v>0</v>
      </c>
      <c r="S7" s="16">
        <f>(((K7+L7+M7)*F7/1000)+Q7)*0.2</f>
        <v>1.7013669399999998</v>
      </c>
      <c r="T7" s="14">
        <f>SUM(O7:S7)</f>
        <v>10.208201639999999</v>
      </c>
    </row>
    <row r="8" spans="1:20" ht="14.25">
      <c r="A8" s="45" t="s">
        <v>32</v>
      </c>
      <c r="B8" s="8" t="s">
        <v>35</v>
      </c>
      <c r="C8" s="27"/>
      <c r="D8" s="8"/>
      <c r="E8" s="26"/>
      <c r="F8" s="48">
        <v>555.271</v>
      </c>
      <c r="G8" s="13"/>
      <c r="H8" s="11"/>
      <c r="I8" s="23"/>
      <c r="J8" s="12"/>
      <c r="K8" s="13"/>
      <c r="L8" s="11"/>
      <c r="M8" s="23"/>
      <c r="N8" s="44">
        <f>((K8+L8)*F8)/1000</f>
        <v>0</v>
      </c>
      <c r="O8" s="35">
        <f>(SUM(G8:J8)*12)+N8</f>
        <v>0</v>
      </c>
      <c r="P8" s="15">
        <f>(H8+I8)*$P$15</f>
        <v>0</v>
      </c>
      <c r="Q8" s="16">
        <f>F8*$Q$15/1000</f>
        <v>4.69203995</v>
      </c>
      <c r="R8" s="16">
        <f>(((G8+H8+J8+I8)*12)+P8)*0.055</f>
        <v>0</v>
      </c>
      <c r="S8" s="16">
        <f>(((K8+L8+M8)*F8/1000)+Q8)*0.2</f>
        <v>0.93840799</v>
      </c>
      <c r="T8" s="14">
        <f>SUM(O8:S8)</f>
        <v>5.63044794</v>
      </c>
    </row>
    <row r="9" spans="1:20" ht="15" thickBot="1">
      <c r="A9" s="46" t="s">
        <v>33</v>
      </c>
      <c r="B9" s="8" t="s">
        <v>36</v>
      </c>
      <c r="C9" s="8"/>
      <c r="D9" s="8"/>
      <c r="E9" s="26"/>
      <c r="F9" s="49">
        <v>619.607</v>
      </c>
      <c r="G9" s="13"/>
      <c r="H9" s="11"/>
      <c r="I9" s="23"/>
      <c r="J9" s="12"/>
      <c r="K9" s="13"/>
      <c r="L9" s="11"/>
      <c r="M9" s="23"/>
      <c r="N9" s="44">
        <f>((K9+L9)*F9)/1000</f>
        <v>0</v>
      </c>
      <c r="O9" s="35">
        <f>(SUM(G9:J9)*12)+N9</f>
        <v>0</v>
      </c>
      <c r="P9" s="15">
        <f>(H9+I9)*$P$15</f>
        <v>0</v>
      </c>
      <c r="Q9" s="16">
        <f>F9*$Q$15/1000</f>
        <v>5.235679149999999</v>
      </c>
      <c r="R9" s="16">
        <f>(((G9+H9+J9+I9)*12)+P9)*0.055</f>
        <v>0</v>
      </c>
      <c r="S9" s="16">
        <f>(((K9+L9+M9)*F9/1000)+Q9)*0.2</f>
        <v>1.04713583</v>
      </c>
      <c r="T9" s="14">
        <f>SUM(O9:S9)</f>
        <v>6.2828149799999995</v>
      </c>
    </row>
    <row r="10" spans="6:20" ht="14.25">
      <c r="F10" s="7">
        <f>SUM(F7:F9)</f>
        <v>2181.604</v>
      </c>
      <c r="G10" s="31">
        <f>SUM(G7:G9)</f>
        <v>0</v>
      </c>
      <c r="H10" s="31">
        <f>SUM(H7:H9)</f>
        <v>0</v>
      </c>
      <c r="I10" s="31">
        <f>SUM(I7:I9)</f>
        <v>0</v>
      </c>
      <c r="J10" s="31">
        <f>SUM(J7:J9)</f>
        <v>0</v>
      </c>
      <c r="K10" s="39">
        <f>SUMPRODUCT(F7:F9,K7:K9)/1000</f>
        <v>0</v>
      </c>
      <c r="L10" s="39">
        <f>SUMPRODUCT(F7:F9,L7:L9)/1000</f>
        <v>0</v>
      </c>
      <c r="M10" s="39">
        <f>SUMPRODUCT(F7:F9,M7:M9)/1000</f>
        <v>0</v>
      </c>
      <c r="N10" s="31">
        <f aca="true" t="shared" si="0" ref="N10:T10">SUM(N7:N9)</f>
        <v>0</v>
      </c>
      <c r="O10" s="21">
        <f t="shared" si="0"/>
        <v>0</v>
      </c>
      <c r="P10" s="19">
        <f t="shared" si="0"/>
        <v>0</v>
      </c>
      <c r="Q10" s="19">
        <f t="shared" si="0"/>
        <v>18.434553799999996</v>
      </c>
      <c r="R10" s="19">
        <f t="shared" si="0"/>
        <v>0</v>
      </c>
      <c r="S10" s="19">
        <f t="shared" si="0"/>
        <v>3.68691076</v>
      </c>
      <c r="T10" s="21">
        <f t="shared" si="0"/>
        <v>22.12146456</v>
      </c>
    </row>
    <row r="11" ht="15" thickBot="1"/>
    <row r="12" spans="7:13" ht="27">
      <c r="G12" s="5" t="s">
        <v>26</v>
      </c>
      <c r="H12" s="5" t="s">
        <v>26</v>
      </c>
      <c r="I12" s="5" t="s">
        <v>26</v>
      </c>
      <c r="J12" s="5" t="s">
        <v>26</v>
      </c>
      <c r="M12" s="42" t="s">
        <v>27</v>
      </c>
    </row>
    <row r="13" spans="7:20" ht="15" thickBot="1">
      <c r="G13" s="19">
        <f>G10*12</f>
        <v>0</v>
      </c>
      <c r="H13" s="19">
        <f>H10*12</f>
        <v>0</v>
      </c>
      <c r="I13" s="19">
        <f>I10*12</f>
        <v>0</v>
      </c>
      <c r="J13" s="19">
        <f>J10*12</f>
        <v>0</v>
      </c>
      <c r="K13" s="19">
        <f>K10</f>
        <v>0</v>
      </c>
      <c r="L13" s="19">
        <f>L10</f>
        <v>0</v>
      </c>
      <c r="M13" s="19">
        <f>M10</f>
        <v>0</v>
      </c>
      <c r="N13" s="20">
        <f>N10</f>
        <v>0</v>
      </c>
      <c r="O13" s="21">
        <f>O10</f>
        <v>0</v>
      </c>
      <c r="P13" s="19">
        <f>SUM(P7:P9)</f>
        <v>0</v>
      </c>
      <c r="Q13" s="19">
        <f>SUM(Q7:Q9)</f>
        <v>18.434553799999996</v>
      </c>
      <c r="R13" s="19">
        <f>SUM(R7:R9)</f>
        <v>0</v>
      </c>
      <c r="S13" s="19">
        <f>SUM(S7:S9)</f>
        <v>3.68691076</v>
      </c>
      <c r="T13" s="21">
        <f>SUM(O13:S13)</f>
        <v>22.121464559999996</v>
      </c>
    </row>
    <row r="14" ht="15" thickBot="1">
      <c r="T14" s="22">
        <f>SUM(T12:T13)</f>
        <v>22.121464559999996</v>
      </c>
    </row>
    <row r="15" spans="1:17" ht="15" thickBot="1">
      <c r="A15" s="1"/>
      <c r="B15" s="51" t="s">
        <v>43</v>
      </c>
      <c r="C15" s="51"/>
      <c r="D15" s="51"/>
      <c r="E15" s="51"/>
      <c r="F15" s="51"/>
      <c r="G15" s="1"/>
      <c r="H15" s="1"/>
      <c r="I15" s="1"/>
      <c r="J15" s="1"/>
      <c r="K15" s="1"/>
      <c r="L15" s="1"/>
      <c r="M15" s="1"/>
      <c r="N15" s="1"/>
      <c r="P15" s="25">
        <f>(4.71+20.8)/100</f>
        <v>0.2551</v>
      </c>
      <c r="Q15" s="24">
        <v>8.45</v>
      </c>
    </row>
    <row r="16" spans="1:20" ht="27.75" thickBot="1">
      <c r="A16" s="1"/>
      <c r="B16" s="52"/>
      <c r="C16" s="52"/>
      <c r="D16" s="52"/>
      <c r="E16" s="52"/>
      <c r="F16" s="52"/>
      <c r="G16" s="28" t="s">
        <v>0</v>
      </c>
      <c r="H16" s="29" t="s">
        <v>24</v>
      </c>
      <c r="I16" s="29" t="s">
        <v>25</v>
      </c>
      <c r="J16" s="30" t="s">
        <v>10</v>
      </c>
      <c r="K16" s="30" t="s">
        <v>1</v>
      </c>
      <c r="L16" s="36" t="s">
        <v>28</v>
      </c>
      <c r="M16" s="37" t="s">
        <v>23</v>
      </c>
      <c r="N16" s="38"/>
      <c r="O16" s="17" t="s">
        <v>11</v>
      </c>
      <c r="P16" s="17" t="s">
        <v>12</v>
      </c>
      <c r="Q16" s="17" t="s">
        <v>13</v>
      </c>
      <c r="R16" s="17" t="s">
        <v>14</v>
      </c>
      <c r="S16" s="17" t="s">
        <v>15</v>
      </c>
      <c r="T16" s="17" t="s">
        <v>16</v>
      </c>
    </row>
    <row r="17" spans="1:20" ht="57">
      <c r="A17" s="2" t="s">
        <v>2</v>
      </c>
      <c r="B17" s="9" t="s">
        <v>3</v>
      </c>
      <c r="C17" s="10" t="s">
        <v>9</v>
      </c>
      <c r="D17" s="10" t="s">
        <v>22</v>
      </c>
      <c r="E17" s="3" t="s">
        <v>4</v>
      </c>
      <c r="F17" s="4" t="s">
        <v>37</v>
      </c>
      <c r="G17" s="32" t="s">
        <v>5</v>
      </c>
      <c r="H17" s="33" t="s">
        <v>17</v>
      </c>
      <c r="I17" s="33" t="s">
        <v>17</v>
      </c>
      <c r="J17" s="34" t="s">
        <v>6</v>
      </c>
      <c r="K17" s="40" t="s">
        <v>7</v>
      </c>
      <c r="L17" s="41" t="s">
        <v>8</v>
      </c>
      <c r="M17" s="42" t="s">
        <v>27</v>
      </c>
      <c r="N17" s="43" t="s">
        <v>18</v>
      </c>
      <c r="O17" s="18" t="s">
        <v>19</v>
      </c>
      <c r="P17" s="6" t="s">
        <v>20</v>
      </c>
      <c r="Q17" s="6" t="s">
        <v>21</v>
      </c>
      <c r="R17" s="6" t="s">
        <v>14</v>
      </c>
      <c r="S17" s="6" t="s">
        <v>15</v>
      </c>
      <c r="T17" s="6" t="s">
        <v>20</v>
      </c>
    </row>
    <row r="18" spans="1:20" ht="14.25">
      <c r="A18" s="45" t="s">
        <v>31</v>
      </c>
      <c r="B18" s="8" t="s">
        <v>34</v>
      </c>
      <c r="C18" s="8"/>
      <c r="D18" s="8"/>
      <c r="E18" s="8"/>
      <c r="F18" s="47">
        <v>1006.726</v>
      </c>
      <c r="G18" s="13"/>
      <c r="H18" s="11"/>
      <c r="I18" s="23"/>
      <c r="J18" s="12"/>
      <c r="K18" s="13"/>
      <c r="L18" s="11"/>
      <c r="M18" s="23"/>
      <c r="N18" s="44">
        <f>((K18+L18)*F18)/1000</f>
        <v>0</v>
      </c>
      <c r="O18" s="35">
        <f>(SUM(G18:J18)*12)+N18</f>
        <v>0</v>
      </c>
      <c r="P18" s="15">
        <f>(H18+I18)*$P$15</f>
        <v>0</v>
      </c>
      <c r="Q18" s="16">
        <f>F18*$Q$15/1000</f>
        <v>8.506834699999999</v>
      </c>
      <c r="R18" s="16">
        <f>(((G18+H18+J18+I18)*12)+P18)*0.055</f>
        <v>0</v>
      </c>
      <c r="S18" s="16">
        <f>(((K18+L18+M18)*F18/1000)+Q18)*0.2</f>
        <v>1.7013669399999998</v>
      </c>
      <c r="T18" s="14">
        <f>SUM(O18:S18)</f>
        <v>10.208201639999999</v>
      </c>
    </row>
    <row r="19" spans="1:20" ht="14.25">
      <c r="A19" s="45" t="s">
        <v>32</v>
      </c>
      <c r="B19" s="8" t="s">
        <v>35</v>
      </c>
      <c r="C19" s="27"/>
      <c r="D19" s="8"/>
      <c r="E19" s="26"/>
      <c r="F19" s="48">
        <v>555.271</v>
      </c>
      <c r="G19" s="13"/>
      <c r="H19" s="11"/>
      <c r="I19" s="23"/>
      <c r="J19" s="12"/>
      <c r="K19" s="13"/>
      <c r="L19" s="11"/>
      <c r="M19" s="23"/>
      <c r="N19" s="44">
        <f>((K19+L19)*F19)/1000</f>
        <v>0</v>
      </c>
      <c r="O19" s="35">
        <f>(SUM(G19:J19)*12)+N19</f>
        <v>0</v>
      </c>
      <c r="P19" s="15">
        <f>(H19+I19)*$P$15</f>
        <v>0</v>
      </c>
      <c r="Q19" s="16">
        <f>F19*$Q$15/1000</f>
        <v>4.69203995</v>
      </c>
      <c r="R19" s="16">
        <f>(((G19+H19+J19+I19)*12)+P19)*0.055</f>
        <v>0</v>
      </c>
      <c r="S19" s="16">
        <f>(((K19+L19+M19)*F19/1000)+Q19)*0.2</f>
        <v>0.93840799</v>
      </c>
      <c r="T19" s="14">
        <f>SUM(O19:S19)</f>
        <v>5.63044794</v>
      </c>
    </row>
    <row r="20" spans="1:20" ht="15" thickBot="1">
      <c r="A20" s="46" t="s">
        <v>33</v>
      </c>
      <c r="B20" s="8" t="s">
        <v>36</v>
      </c>
      <c r="C20" s="8"/>
      <c r="D20" s="8"/>
      <c r="E20" s="26"/>
      <c r="F20" s="49">
        <v>619.607</v>
      </c>
      <c r="G20" s="13"/>
      <c r="H20" s="11"/>
      <c r="I20" s="23"/>
      <c r="J20" s="12"/>
      <c r="K20" s="13"/>
      <c r="L20" s="11"/>
      <c r="M20" s="23"/>
      <c r="N20" s="44">
        <f>((K20+L20)*F20)/1000</f>
        <v>0</v>
      </c>
      <c r="O20" s="35">
        <f>(SUM(G20:J20)*12)+N20</f>
        <v>0</v>
      </c>
      <c r="P20" s="15">
        <f>(H20+I20)*$P$15</f>
        <v>0</v>
      </c>
      <c r="Q20" s="16">
        <f>F20*$Q$15/1000</f>
        <v>5.235679149999999</v>
      </c>
      <c r="R20" s="16">
        <f>(((G20+H20+J20+I20)*12)+P20)*0.055</f>
        <v>0</v>
      </c>
      <c r="S20" s="16">
        <f>(((K20+L20+M20)*F20/1000)+Q20)*0.2</f>
        <v>1.04713583</v>
      </c>
      <c r="T20" s="14">
        <f>SUM(O20:S20)</f>
        <v>6.2828149799999995</v>
      </c>
    </row>
    <row r="21" spans="6:20" ht="14.25">
      <c r="F21" s="7">
        <f>SUM(F18:F20)</f>
        <v>2181.604</v>
      </c>
      <c r="G21" s="31">
        <f>SUM(G18:G20)</f>
        <v>0</v>
      </c>
      <c r="H21" s="31">
        <f>SUM(H18:H20)</f>
        <v>0</v>
      </c>
      <c r="I21" s="31">
        <f>SUM(I18:I20)</f>
        <v>0</v>
      </c>
      <c r="J21" s="31">
        <f>SUM(J18:J20)</f>
        <v>0</v>
      </c>
      <c r="K21" s="39">
        <f>SUMPRODUCT(F18:F20,K18:K20)/1000</f>
        <v>0</v>
      </c>
      <c r="L21" s="39">
        <f>SUMPRODUCT(F18:F20,L18:L20)/1000</f>
        <v>0</v>
      </c>
      <c r="M21" s="39">
        <f>SUMPRODUCT(F18:F20,M18:M20)/1000</f>
        <v>0</v>
      </c>
      <c r="N21" s="31">
        <f aca="true" t="shared" si="1" ref="N21:T21">SUM(N18:N20)</f>
        <v>0</v>
      </c>
      <c r="O21" s="21">
        <f t="shared" si="1"/>
        <v>0</v>
      </c>
      <c r="P21" s="19">
        <f t="shared" si="1"/>
        <v>0</v>
      </c>
      <c r="Q21" s="19">
        <f t="shared" si="1"/>
        <v>18.434553799999996</v>
      </c>
      <c r="R21" s="19">
        <f t="shared" si="1"/>
        <v>0</v>
      </c>
      <c r="S21" s="19">
        <f t="shared" si="1"/>
        <v>3.68691076</v>
      </c>
      <c r="T21" s="21">
        <f t="shared" si="1"/>
        <v>22.12146456</v>
      </c>
    </row>
    <row r="22" ht="15" thickBot="1"/>
    <row r="23" spans="7:13" ht="27">
      <c r="G23" s="5" t="s">
        <v>26</v>
      </c>
      <c r="H23" s="5" t="s">
        <v>26</v>
      </c>
      <c r="I23" s="5" t="s">
        <v>26</v>
      </c>
      <c r="J23" s="5" t="s">
        <v>26</v>
      </c>
      <c r="M23" s="42" t="s">
        <v>27</v>
      </c>
    </row>
    <row r="24" spans="7:20" ht="15" thickBot="1">
      <c r="G24" s="19">
        <f>G21*12</f>
        <v>0</v>
      </c>
      <c r="H24" s="19">
        <f>H21*12</f>
        <v>0</v>
      </c>
      <c r="I24" s="19">
        <f>I21*12</f>
        <v>0</v>
      </c>
      <c r="J24" s="19">
        <f>J21*12</f>
        <v>0</v>
      </c>
      <c r="K24" s="19">
        <f>K21</f>
        <v>0</v>
      </c>
      <c r="L24" s="19">
        <f>L21</f>
        <v>0</v>
      </c>
      <c r="M24" s="19">
        <f>M21</f>
        <v>0</v>
      </c>
      <c r="N24" s="20">
        <f>N21</f>
        <v>0</v>
      </c>
      <c r="O24" s="21">
        <f>O21</f>
        <v>0</v>
      </c>
      <c r="P24" s="19">
        <f>SUM(P18:P20)</f>
        <v>0</v>
      </c>
      <c r="Q24" s="19">
        <f>SUM(Q18:Q20)</f>
        <v>18.434553799999996</v>
      </c>
      <c r="R24" s="19">
        <f>SUM(R18:R20)</f>
        <v>0</v>
      </c>
      <c r="S24" s="19">
        <f>SUM(S18:S20)</f>
        <v>3.68691076</v>
      </c>
      <c r="T24" s="21">
        <f>SUM(O24:S24)</f>
        <v>22.121464559999996</v>
      </c>
    </row>
    <row r="25" ht="15" thickBot="1">
      <c r="T25" s="22">
        <f>SUM(T23:T24)</f>
        <v>22.121464559999996</v>
      </c>
    </row>
    <row r="27" spans="1:17" ht="15" thickBot="1">
      <c r="A27" s="1"/>
      <c r="B27" s="51" t="s">
        <v>44</v>
      </c>
      <c r="C27" s="51"/>
      <c r="D27" s="51"/>
      <c r="E27" s="51"/>
      <c r="F27" s="51"/>
      <c r="G27" s="1"/>
      <c r="H27" s="1"/>
      <c r="I27" s="1"/>
      <c r="J27" s="1"/>
      <c r="K27" s="1"/>
      <c r="L27" s="1"/>
      <c r="M27" s="1"/>
      <c r="N27" s="1"/>
      <c r="P27" s="25">
        <f>(4.71+20.8)/100</f>
        <v>0.2551</v>
      </c>
      <c r="Q27" s="24">
        <v>8.45</v>
      </c>
    </row>
    <row r="28" spans="1:20" ht="27.75" thickBot="1">
      <c r="A28" s="1"/>
      <c r="B28" s="52"/>
      <c r="C28" s="52"/>
      <c r="D28" s="52"/>
      <c r="E28" s="52"/>
      <c r="F28" s="52"/>
      <c r="G28" s="28" t="s">
        <v>0</v>
      </c>
      <c r="H28" s="29" t="s">
        <v>24</v>
      </c>
      <c r="I28" s="29" t="s">
        <v>25</v>
      </c>
      <c r="J28" s="30" t="s">
        <v>10</v>
      </c>
      <c r="K28" s="30" t="s">
        <v>1</v>
      </c>
      <c r="L28" s="36" t="s">
        <v>28</v>
      </c>
      <c r="M28" s="37" t="s">
        <v>23</v>
      </c>
      <c r="N28" s="38"/>
      <c r="O28" s="17" t="s">
        <v>11</v>
      </c>
      <c r="P28" s="17" t="s">
        <v>12</v>
      </c>
      <c r="Q28" s="17" t="s">
        <v>13</v>
      </c>
      <c r="R28" s="17" t="s">
        <v>14</v>
      </c>
      <c r="S28" s="17" t="s">
        <v>15</v>
      </c>
      <c r="T28" s="17" t="s">
        <v>16</v>
      </c>
    </row>
    <row r="29" spans="1:20" ht="57">
      <c r="A29" s="2" t="s">
        <v>2</v>
      </c>
      <c r="B29" s="9" t="s">
        <v>3</v>
      </c>
      <c r="C29" s="10" t="s">
        <v>9</v>
      </c>
      <c r="D29" s="10" t="s">
        <v>22</v>
      </c>
      <c r="E29" s="3" t="s">
        <v>4</v>
      </c>
      <c r="F29" s="4" t="s">
        <v>37</v>
      </c>
      <c r="G29" s="32" t="s">
        <v>5</v>
      </c>
      <c r="H29" s="33" t="s">
        <v>17</v>
      </c>
      <c r="I29" s="33" t="s">
        <v>17</v>
      </c>
      <c r="J29" s="34" t="s">
        <v>6</v>
      </c>
      <c r="K29" s="40" t="s">
        <v>7</v>
      </c>
      <c r="L29" s="41" t="s">
        <v>8</v>
      </c>
      <c r="M29" s="42" t="s">
        <v>27</v>
      </c>
      <c r="N29" s="43" t="s">
        <v>18</v>
      </c>
      <c r="O29" s="18" t="s">
        <v>19</v>
      </c>
      <c r="P29" s="6" t="s">
        <v>20</v>
      </c>
      <c r="Q29" s="6" t="s">
        <v>21</v>
      </c>
      <c r="R29" s="6" t="s">
        <v>14</v>
      </c>
      <c r="S29" s="6" t="s">
        <v>15</v>
      </c>
      <c r="T29" s="6" t="s">
        <v>20</v>
      </c>
    </row>
    <row r="30" spans="1:20" ht="14.25">
      <c r="A30" s="45" t="s">
        <v>31</v>
      </c>
      <c r="B30" s="8" t="s">
        <v>34</v>
      </c>
      <c r="C30" s="8"/>
      <c r="D30" s="8"/>
      <c r="E30" s="8"/>
      <c r="F30" s="47">
        <v>1006.726</v>
      </c>
      <c r="G30" s="13"/>
      <c r="H30" s="11"/>
      <c r="I30" s="23"/>
      <c r="J30" s="12"/>
      <c r="K30" s="13"/>
      <c r="L30" s="11"/>
      <c r="M30" s="23"/>
      <c r="N30" s="44">
        <f>((K30+L30)*F30)/1000</f>
        <v>0</v>
      </c>
      <c r="O30" s="35">
        <f>(SUM(G30:J30)*12)+N30</f>
        <v>0</v>
      </c>
      <c r="P30" s="15">
        <f>(H30+I30)*$P$15</f>
        <v>0</v>
      </c>
      <c r="Q30" s="16">
        <f>F30*$Q$15/1000</f>
        <v>8.506834699999999</v>
      </c>
      <c r="R30" s="16">
        <f>(((G30+H30+J30+I30)*12)+P30)*0.055</f>
        <v>0</v>
      </c>
      <c r="S30" s="16">
        <f>(((K30+L30+M30)*F30/1000)+Q30)*0.2</f>
        <v>1.7013669399999998</v>
      </c>
      <c r="T30" s="14">
        <f>SUM(O30:S30)</f>
        <v>10.208201639999999</v>
      </c>
    </row>
    <row r="31" spans="1:20" ht="14.25">
      <c r="A31" s="45" t="s">
        <v>32</v>
      </c>
      <c r="B31" s="8" t="s">
        <v>35</v>
      </c>
      <c r="C31" s="27"/>
      <c r="D31" s="8"/>
      <c r="E31" s="26"/>
      <c r="F31" s="48">
        <v>555.271</v>
      </c>
      <c r="G31" s="13"/>
      <c r="H31" s="11"/>
      <c r="I31" s="23"/>
      <c r="J31" s="12"/>
      <c r="K31" s="13"/>
      <c r="L31" s="11"/>
      <c r="M31" s="23"/>
      <c r="N31" s="44">
        <f>((K31+L31)*F31)/1000</f>
        <v>0</v>
      </c>
      <c r="O31" s="35">
        <f>(SUM(G31:J31)*12)+N31</f>
        <v>0</v>
      </c>
      <c r="P31" s="15">
        <f>(H31+I31)*$P$15</f>
        <v>0</v>
      </c>
      <c r="Q31" s="16">
        <f>F31*$Q$15/1000</f>
        <v>4.69203995</v>
      </c>
      <c r="R31" s="16">
        <f>(((G31+H31+J31+I31)*12)+P31)*0.055</f>
        <v>0</v>
      </c>
      <c r="S31" s="16">
        <f>(((K31+L31+M31)*F31/1000)+Q31)*0.2</f>
        <v>0.93840799</v>
      </c>
      <c r="T31" s="14">
        <f>SUM(O31:S31)</f>
        <v>5.63044794</v>
      </c>
    </row>
    <row r="32" spans="1:20" ht="15" thickBot="1">
      <c r="A32" s="46" t="s">
        <v>33</v>
      </c>
      <c r="B32" s="8" t="s">
        <v>36</v>
      </c>
      <c r="C32" s="8"/>
      <c r="D32" s="8"/>
      <c r="E32" s="26"/>
      <c r="F32" s="49">
        <v>619.607</v>
      </c>
      <c r="G32" s="13"/>
      <c r="H32" s="11"/>
      <c r="I32" s="23"/>
      <c r="J32" s="12"/>
      <c r="K32" s="13"/>
      <c r="L32" s="11"/>
      <c r="M32" s="23"/>
      <c r="N32" s="44">
        <f>((K32+L32)*F32)/1000</f>
        <v>0</v>
      </c>
      <c r="O32" s="35">
        <f>(SUM(G32:J32)*12)+N32</f>
        <v>0</v>
      </c>
      <c r="P32" s="15">
        <f>(H32+I32)*$P$15</f>
        <v>0</v>
      </c>
      <c r="Q32" s="16">
        <f>F32*$Q$15/1000</f>
        <v>5.235679149999999</v>
      </c>
      <c r="R32" s="16">
        <f>(((G32+H32+J32+I32)*12)+P32)*0.055</f>
        <v>0</v>
      </c>
      <c r="S32" s="16">
        <f>(((K32+L32+M32)*F32/1000)+Q32)*0.2</f>
        <v>1.04713583</v>
      </c>
      <c r="T32" s="14">
        <f>SUM(O32:S32)</f>
        <v>6.2828149799999995</v>
      </c>
    </row>
    <row r="33" spans="6:20" ht="14.25">
      <c r="F33" s="7">
        <f>SUM(F30:F32)</f>
        <v>2181.604</v>
      </c>
      <c r="G33" s="31">
        <f>SUM(G30:G32)</f>
        <v>0</v>
      </c>
      <c r="H33" s="31">
        <f>SUM(H30:H32)</f>
        <v>0</v>
      </c>
      <c r="I33" s="31">
        <f>SUM(I30:I32)</f>
        <v>0</v>
      </c>
      <c r="J33" s="31">
        <f>SUM(J30:J32)</f>
        <v>0</v>
      </c>
      <c r="K33" s="39">
        <f>SUMPRODUCT(F30:F32,K30:K32)/1000</f>
        <v>0</v>
      </c>
      <c r="L33" s="39">
        <f>SUMPRODUCT(F30:F32,L30:L32)/1000</f>
        <v>0</v>
      </c>
      <c r="M33" s="39">
        <f>SUMPRODUCT(F30:F32,M30:M32)/1000</f>
        <v>0</v>
      </c>
      <c r="N33" s="31">
        <f aca="true" t="shared" si="2" ref="N33:T33">SUM(N30:N32)</f>
        <v>0</v>
      </c>
      <c r="O33" s="21">
        <f t="shared" si="2"/>
        <v>0</v>
      </c>
      <c r="P33" s="19">
        <f t="shared" si="2"/>
        <v>0</v>
      </c>
      <c r="Q33" s="19">
        <f t="shared" si="2"/>
        <v>18.434553799999996</v>
      </c>
      <c r="R33" s="19">
        <f t="shared" si="2"/>
        <v>0</v>
      </c>
      <c r="S33" s="19">
        <f t="shared" si="2"/>
        <v>3.68691076</v>
      </c>
      <c r="T33" s="21">
        <f t="shared" si="2"/>
        <v>22.12146456</v>
      </c>
    </row>
    <row r="34" ht="15" thickBot="1"/>
    <row r="35" spans="7:13" ht="27">
      <c r="G35" s="5" t="s">
        <v>26</v>
      </c>
      <c r="H35" s="5" t="s">
        <v>26</v>
      </c>
      <c r="I35" s="5" t="s">
        <v>26</v>
      </c>
      <c r="J35" s="5" t="s">
        <v>26</v>
      </c>
      <c r="M35" s="42" t="s">
        <v>27</v>
      </c>
    </row>
    <row r="36" spans="7:20" ht="14.25">
      <c r="G36" s="19">
        <f>G33*12</f>
        <v>0</v>
      </c>
      <c r="H36" s="19">
        <f>H33*12</f>
        <v>0</v>
      </c>
      <c r="I36" s="19">
        <f>I33*12</f>
        <v>0</v>
      </c>
      <c r="J36" s="19">
        <f>J33*12</f>
        <v>0</v>
      </c>
      <c r="K36" s="19">
        <f>K33</f>
        <v>0</v>
      </c>
      <c r="L36" s="19">
        <f>L33</f>
        <v>0</v>
      </c>
      <c r="M36" s="19">
        <f>M33</f>
        <v>0</v>
      </c>
      <c r="N36" s="20">
        <f>N33</f>
        <v>0</v>
      </c>
      <c r="O36" s="21">
        <f>O33</f>
        <v>0</v>
      </c>
      <c r="P36" s="19">
        <f>SUM(P30:P32)</f>
        <v>0</v>
      </c>
      <c r="Q36" s="19">
        <f>SUM(Q30:Q32)</f>
        <v>18.434553799999996</v>
      </c>
      <c r="R36" s="19">
        <f>SUM(R30:R32)</f>
        <v>0</v>
      </c>
      <c r="S36" s="19">
        <f>SUM(S30:S32)</f>
        <v>3.68691076</v>
      </c>
      <c r="T36" s="21">
        <f>SUM(O36:S36)</f>
        <v>22.121464559999996</v>
      </c>
    </row>
    <row r="39" spans="1:17" ht="15" thickBot="1">
      <c r="A39" s="1"/>
      <c r="B39" s="51" t="s">
        <v>41</v>
      </c>
      <c r="C39" s="51"/>
      <c r="D39" s="51"/>
      <c r="E39" s="51"/>
      <c r="F39" s="51"/>
      <c r="G39" s="1"/>
      <c r="H39" s="1"/>
      <c r="I39" s="1"/>
      <c r="J39" s="1"/>
      <c r="K39" s="1"/>
      <c r="L39" s="1"/>
      <c r="M39" s="1"/>
      <c r="N39" s="1"/>
      <c r="P39" s="25">
        <f>(4.71+20.8)/100</f>
        <v>0.2551</v>
      </c>
      <c r="Q39" s="24">
        <v>8.45</v>
      </c>
    </row>
    <row r="40" spans="1:20" ht="27.75" thickBot="1">
      <c r="A40" s="1"/>
      <c r="B40" s="52"/>
      <c r="C40" s="52"/>
      <c r="D40" s="52"/>
      <c r="E40" s="52"/>
      <c r="F40" s="52"/>
      <c r="G40" s="28" t="s">
        <v>0</v>
      </c>
      <c r="H40" s="29" t="s">
        <v>24</v>
      </c>
      <c r="I40" s="29" t="s">
        <v>25</v>
      </c>
      <c r="J40" s="30" t="s">
        <v>10</v>
      </c>
      <c r="K40" s="30" t="s">
        <v>1</v>
      </c>
      <c r="L40" s="36" t="s">
        <v>28</v>
      </c>
      <c r="M40" s="37" t="s">
        <v>23</v>
      </c>
      <c r="N40" s="38"/>
      <c r="O40" s="17" t="s">
        <v>11</v>
      </c>
      <c r="P40" s="17" t="s">
        <v>12</v>
      </c>
      <c r="Q40" s="17" t="s">
        <v>13</v>
      </c>
      <c r="R40" s="17" t="s">
        <v>14</v>
      </c>
      <c r="S40" s="17" t="s">
        <v>15</v>
      </c>
      <c r="T40" s="17" t="s">
        <v>16</v>
      </c>
    </row>
    <row r="41" spans="1:20" ht="57">
      <c r="A41" s="2" t="s">
        <v>2</v>
      </c>
      <c r="B41" s="9" t="s">
        <v>3</v>
      </c>
      <c r="C41" s="10" t="s">
        <v>9</v>
      </c>
      <c r="D41" s="10" t="s">
        <v>22</v>
      </c>
      <c r="E41" s="3" t="s">
        <v>4</v>
      </c>
      <c r="F41" s="4" t="s">
        <v>37</v>
      </c>
      <c r="G41" s="32" t="s">
        <v>5</v>
      </c>
      <c r="H41" s="33" t="s">
        <v>17</v>
      </c>
      <c r="I41" s="33" t="s">
        <v>17</v>
      </c>
      <c r="J41" s="34" t="s">
        <v>6</v>
      </c>
      <c r="K41" s="40" t="s">
        <v>7</v>
      </c>
      <c r="L41" s="41" t="s">
        <v>8</v>
      </c>
      <c r="M41" s="42" t="s">
        <v>27</v>
      </c>
      <c r="N41" s="43" t="s">
        <v>18</v>
      </c>
      <c r="O41" s="18" t="s">
        <v>19</v>
      </c>
      <c r="P41" s="6" t="s">
        <v>20</v>
      </c>
      <c r="Q41" s="6" t="s">
        <v>21</v>
      </c>
      <c r="R41" s="6" t="s">
        <v>14</v>
      </c>
      <c r="S41" s="6" t="s">
        <v>15</v>
      </c>
      <c r="T41" s="6" t="s">
        <v>20</v>
      </c>
    </row>
    <row r="42" spans="1:20" ht="14.25">
      <c r="A42" s="45" t="s">
        <v>31</v>
      </c>
      <c r="B42" s="8" t="s">
        <v>34</v>
      </c>
      <c r="C42" s="50" t="s">
        <v>38</v>
      </c>
      <c r="D42" s="8"/>
      <c r="E42" s="8"/>
      <c r="F42" s="47">
        <v>1006.726</v>
      </c>
      <c r="G42" s="13"/>
      <c r="H42" s="11"/>
      <c r="I42" s="23"/>
      <c r="J42" s="12"/>
      <c r="K42" s="13"/>
      <c r="L42" s="11"/>
      <c r="M42" s="23"/>
      <c r="N42" s="44">
        <f>((K42+L42)*F42)/1000</f>
        <v>0</v>
      </c>
      <c r="O42" s="35">
        <f>(SUM(G42:J42)*12)+N42</f>
        <v>0</v>
      </c>
      <c r="P42" s="15">
        <f>(H42+I42)*$P$15</f>
        <v>0</v>
      </c>
      <c r="Q42" s="16">
        <f>F42*$Q$15/1000</f>
        <v>8.506834699999999</v>
      </c>
      <c r="R42" s="16">
        <f>(((G42+H42+J42+I42)*12)+P42)*0.055</f>
        <v>0</v>
      </c>
      <c r="S42" s="16">
        <f>(((K42+L42+M42)*F42/1000)+Q42)*0.2</f>
        <v>1.7013669399999998</v>
      </c>
      <c r="T42" s="14">
        <f>SUM(O42:S42)</f>
        <v>10.208201639999999</v>
      </c>
    </row>
    <row r="43" spans="1:20" ht="14.25">
      <c r="A43" s="45" t="s">
        <v>32</v>
      </c>
      <c r="B43" s="8" t="s">
        <v>35</v>
      </c>
      <c r="C43" s="50" t="s">
        <v>39</v>
      </c>
      <c r="D43" s="8"/>
      <c r="E43" s="26"/>
      <c r="F43" s="48">
        <v>555.271</v>
      </c>
      <c r="G43" s="13"/>
      <c r="H43" s="11"/>
      <c r="I43" s="23"/>
      <c r="J43" s="12"/>
      <c r="K43" s="13"/>
      <c r="L43" s="11"/>
      <c r="M43" s="23"/>
      <c r="N43" s="44">
        <f>((K43+L43)*F43)/1000</f>
        <v>0</v>
      </c>
      <c r="O43" s="35">
        <f>(SUM(G43:J43)*12)+N43</f>
        <v>0</v>
      </c>
      <c r="P43" s="15">
        <f>(H43+I43)*$P$15</f>
        <v>0</v>
      </c>
      <c r="Q43" s="16">
        <f>F43*$Q$15/1000</f>
        <v>4.69203995</v>
      </c>
      <c r="R43" s="16">
        <f>(((G43+H43+J43+I43)*12)+P43)*0.055</f>
        <v>0</v>
      </c>
      <c r="S43" s="16">
        <f>(((K43+L43+M43)*F43/1000)+Q43)*0.2</f>
        <v>0.93840799</v>
      </c>
      <c r="T43" s="14">
        <f>SUM(O43:S43)</f>
        <v>5.63044794</v>
      </c>
    </row>
    <row r="44" spans="1:20" ht="15" thickBot="1">
      <c r="A44" s="46" t="s">
        <v>33</v>
      </c>
      <c r="B44" s="8" t="s">
        <v>36</v>
      </c>
      <c r="C44" s="50" t="s">
        <v>40</v>
      </c>
      <c r="D44" s="8"/>
      <c r="E44" s="26"/>
      <c r="F44" s="49">
        <v>619.607</v>
      </c>
      <c r="G44" s="13"/>
      <c r="H44" s="11"/>
      <c r="I44" s="23"/>
      <c r="J44" s="12"/>
      <c r="K44" s="13"/>
      <c r="L44" s="11"/>
      <c r="M44" s="23"/>
      <c r="N44" s="44">
        <f>((K44+L44)*F44)/1000</f>
        <v>0</v>
      </c>
      <c r="O44" s="35">
        <f>(SUM(G44:J44)*12)+N44</f>
        <v>0</v>
      </c>
      <c r="P44" s="15">
        <f>(H44+I44)*$P$15</f>
        <v>0</v>
      </c>
      <c r="Q44" s="16">
        <f>F44*$Q$15/1000</f>
        <v>5.235679149999999</v>
      </c>
      <c r="R44" s="16">
        <f>(((G44+H44+J44+I44)*12)+P44)*0.055</f>
        <v>0</v>
      </c>
      <c r="S44" s="16">
        <f>(((K44+L44+M44)*F44/1000)+Q44)*0.2</f>
        <v>1.04713583</v>
      </c>
      <c r="T44" s="14">
        <f>SUM(O44:S44)</f>
        <v>6.2828149799999995</v>
      </c>
    </row>
    <row r="45" spans="6:20" ht="14.25">
      <c r="F45" s="7">
        <f>SUM(F42:F44)</f>
        <v>2181.604</v>
      </c>
      <c r="G45" s="31">
        <f>SUM(G42:G44)</f>
        <v>0</v>
      </c>
      <c r="H45" s="31">
        <f>SUM(H42:H44)</f>
        <v>0</v>
      </c>
      <c r="I45" s="31">
        <f>SUM(I42:I44)</f>
        <v>0</v>
      </c>
      <c r="J45" s="31">
        <f>SUM(J42:J44)</f>
        <v>0</v>
      </c>
      <c r="K45" s="39">
        <f>SUMPRODUCT(F42:F44,K42:K44)/1000</f>
        <v>0</v>
      </c>
      <c r="L45" s="39">
        <f>SUMPRODUCT(F42:F44,L42:L44)/1000</f>
        <v>0</v>
      </c>
      <c r="M45" s="39">
        <f>SUMPRODUCT(F42:F44,M42:M44)/1000</f>
        <v>0</v>
      </c>
      <c r="N45" s="31">
        <f aca="true" t="shared" si="3" ref="N45:T45">SUM(N42:N44)</f>
        <v>0</v>
      </c>
      <c r="O45" s="21">
        <f t="shared" si="3"/>
        <v>0</v>
      </c>
      <c r="P45" s="19">
        <f t="shared" si="3"/>
        <v>0</v>
      </c>
      <c r="Q45" s="19">
        <f t="shared" si="3"/>
        <v>18.434553799999996</v>
      </c>
      <c r="R45" s="19">
        <f t="shared" si="3"/>
        <v>0</v>
      </c>
      <c r="S45" s="19">
        <f t="shared" si="3"/>
        <v>3.68691076</v>
      </c>
      <c r="T45" s="21">
        <f t="shared" si="3"/>
        <v>22.12146456</v>
      </c>
    </row>
    <row r="46" ht="15" thickBot="1"/>
    <row r="47" spans="7:13" ht="27">
      <c r="G47" s="5" t="s">
        <v>26</v>
      </c>
      <c r="H47" s="5" t="s">
        <v>26</v>
      </c>
      <c r="I47" s="5" t="s">
        <v>26</v>
      </c>
      <c r="J47" s="5" t="s">
        <v>26</v>
      </c>
      <c r="M47" s="42" t="s">
        <v>27</v>
      </c>
    </row>
    <row r="48" spans="7:20" ht="14.25">
      <c r="G48" s="19">
        <f>G45*12</f>
        <v>0</v>
      </c>
      <c r="H48" s="19">
        <f>H45*12</f>
        <v>0</v>
      </c>
      <c r="I48" s="19">
        <f>I45*12</f>
        <v>0</v>
      </c>
      <c r="J48" s="19">
        <f>J45*12</f>
        <v>0</v>
      </c>
      <c r="K48" s="19">
        <f>K45</f>
        <v>0</v>
      </c>
      <c r="L48" s="19">
        <f>L45</f>
        <v>0</v>
      </c>
      <c r="M48" s="19">
        <f>M45</f>
        <v>0</v>
      </c>
      <c r="N48" s="20">
        <f>N45</f>
        <v>0</v>
      </c>
      <c r="O48" s="21">
        <f>O45</f>
        <v>0</v>
      </c>
      <c r="P48" s="19">
        <f>SUM(P42:P44)</f>
        <v>0</v>
      </c>
      <c r="Q48" s="19">
        <f>SUM(Q42:Q44)</f>
        <v>18.434553799999996</v>
      </c>
      <c r="R48" s="19">
        <f>SUM(R42:R44)</f>
        <v>0</v>
      </c>
      <c r="S48" s="19">
        <f>SUM(S42:S44)</f>
        <v>3.68691076</v>
      </c>
      <c r="T48" s="21">
        <f>SUM(O48:S48)</f>
        <v>22.121464559999996</v>
      </c>
    </row>
  </sheetData>
  <sheetProtection/>
  <mergeCells count="6">
    <mergeCell ref="B15:F16"/>
    <mergeCell ref="A1:N1"/>
    <mergeCell ref="A2:N2"/>
    <mergeCell ref="B27:F28"/>
    <mergeCell ref="B39:F40"/>
    <mergeCell ref="B4:F5"/>
  </mergeCells>
  <printOptions/>
  <pageMargins left="0.3020833333333333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bhibert</dc:creator>
  <cp:keywords/>
  <dc:description/>
  <cp:lastModifiedBy>Bertrand HIBERT</cp:lastModifiedBy>
  <dcterms:created xsi:type="dcterms:W3CDTF">2016-05-27T15:30:12Z</dcterms:created>
  <dcterms:modified xsi:type="dcterms:W3CDTF">2022-07-25T08:22:12Z</dcterms:modified>
  <cp:category/>
  <cp:version/>
  <cp:contentType/>
  <cp:contentStatus/>
</cp:coreProperties>
</file>